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029"/>
  <workbookPr defaultThemeVersion="166925"/>
  <mc:AlternateContent xmlns:mc="http://schemas.openxmlformats.org/markup-compatibility/2006">
    <mc:Choice Requires="x15">
      <x15ac:absPath xmlns:x15ac="http://schemas.microsoft.com/office/spreadsheetml/2010/11/ac" url="D:\Dropbox\Dan\Projects\Pathfinder\Calculators\Group Template Distributions\"/>
    </mc:Choice>
  </mc:AlternateContent>
  <xr:revisionPtr revIDLastSave="0" documentId="13_ncr:1_{D05A8D05-5854-422A-85C7-2E0FAC407D01}" xr6:coauthVersionLast="28" xr6:coauthVersionMax="28" xr10:uidLastSave="{00000000-0000-0000-0000-000000000000}"/>
  <bookViews>
    <workbookView xWindow="0" yWindow="0" windowWidth="31290" windowHeight="13890" xr2:uid="{D765B64B-F1D9-419B-87AB-757568A4E805}"/>
  </bookViews>
  <sheets>
    <sheet name="Calculation" sheetId="1" r:id="rId1"/>
    <sheet name="Derivation" sheetId="2" r:id="rId2"/>
  </sheets>
  <definedNames>
    <definedName name="n1_">Calculation!$F$14</definedName>
    <definedName name="n2_">Calculation!$F$15</definedName>
    <definedName name="n3_">Calculation!$F$16</definedName>
    <definedName name="n4_">Calculation!$F$17</definedName>
    <definedName name="n5_">Calculation!$F$18</definedName>
    <definedName name="p1_">Calculation!$C$14</definedName>
    <definedName name="p2_">Calculation!$C$15</definedName>
    <definedName name="p3_">Calculation!$C$16</definedName>
    <definedName name="p4_">Calculation!$C$17</definedName>
    <definedName name="p5_">Calculation!$C$18</definedName>
    <definedName name="total_">Calculation!$D$49</definedName>
  </definedName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24" i="1" l="1"/>
  <c r="E24" i="1"/>
  <c r="D24" i="1"/>
  <c r="C24" i="1"/>
  <c r="B24" i="1"/>
  <c r="F22" i="1"/>
  <c r="F23" i="1"/>
  <c r="E23" i="1"/>
  <c r="D23" i="1"/>
  <c r="C23" i="1"/>
  <c r="B23" i="1"/>
  <c r="E22" i="1"/>
  <c r="F21" i="1"/>
  <c r="E21" i="1"/>
  <c r="D22" i="1" l="1"/>
  <c r="C22" i="1"/>
  <c r="B22" i="1"/>
  <c r="C21" i="1"/>
  <c r="D21" i="1"/>
  <c r="B21" i="1"/>
  <c r="B27" i="1" l="1" a="1"/>
  <c r="C27" i="1" s="1"/>
  <c r="C30" i="1" l="1"/>
  <c r="F29" i="1"/>
  <c r="E29" i="1"/>
  <c r="C29" i="1"/>
  <c r="C28" i="1"/>
  <c r="E28" i="1"/>
  <c r="F31" i="1"/>
  <c r="C31" i="1"/>
  <c r="E31" i="1"/>
  <c r="B27" i="1"/>
  <c r="E27" i="1"/>
  <c r="F28" i="1"/>
  <c r="D28" i="1"/>
  <c r="E30" i="1"/>
  <c r="D29" i="1"/>
  <c r="F27" i="1"/>
  <c r="B31" i="1"/>
  <c r="D27" i="1"/>
  <c r="D31" i="1"/>
  <c r="F30" i="1"/>
  <c r="B28" i="1"/>
  <c r="D30" i="1"/>
  <c r="B30" i="1"/>
  <c r="B29" i="1"/>
  <c r="C37" i="1" l="1" a="1"/>
  <c r="C38" i="1" s="1"/>
  <c r="D45" i="1" s="1"/>
  <c r="C39" i="1" l="1"/>
  <c r="D46" i="1" s="1"/>
  <c r="C37" i="1"/>
  <c r="D44" i="1" s="1"/>
  <c r="C40" i="1"/>
  <c r="D47" i="1" s="1"/>
  <c r="C41" i="1"/>
  <c r="D48" i="1" s="1"/>
  <c r="D49" i="1" l="1"/>
  <c r="E45" i="1"/>
  <c r="E46" i="1"/>
  <c r="E48" i="1"/>
  <c r="E47" i="1"/>
  <c r="E44" i="1"/>
</calcChain>
</file>

<file path=xl/sharedStrings.xml><?xml version="1.0" encoding="utf-8"?>
<sst xmlns="http://schemas.openxmlformats.org/spreadsheetml/2006/main" count="32" uniqueCount="32">
  <si>
    <t>p1 =</t>
  </si>
  <si>
    <t>p2 =</t>
  </si>
  <si>
    <t>p3 =</t>
  </si>
  <si>
    <t>n1 =</t>
  </si>
  <si>
    <t>n2 =</t>
  </si>
  <si>
    <t>n3 =</t>
  </si>
  <si>
    <t>sum =</t>
  </si>
  <si>
    <t>g1 =</t>
  </si>
  <si>
    <t>g2 =</t>
  </si>
  <si>
    <t>g3 =</t>
  </si>
  <si>
    <t xml:space="preserve">Given desired population distributions, calculate group template distributions. </t>
  </si>
  <si>
    <t>p4 =</t>
  </si>
  <si>
    <t>p5 =</t>
  </si>
  <si>
    <t>Input the desired population distribution and number of members in each group.</t>
  </si>
  <si>
    <t>n4 =</t>
  </si>
  <si>
    <t>n5 =</t>
  </si>
  <si>
    <t>This calculation is valid for up to 5 groups.</t>
  </si>
  <si>
    <t xml:space="preserve">To solve for fewer than 5 groups, set unused poplulation data to zero (number of members must be &gt;= 1 for all). </t>
  </si>
  <si>
    <t>g4 =</t>
  </si>
  <si>
    <t>g5 =</t>
  </si>
  <si>
    <t>Input:</t>
  </si>
  <si>
    <t>Calculation:</t>
  </si>
  <si>
    <t>People
in each Group</t>
  </si>
  <si>
    <t>Desired Group
Distribution of People</t>
  </si>
  <si>
    <t>Required Group
Distribution</t>
  </si>
  <si>
    <t>num1 =</t>
  </si>
  <si>
    <t>num2 =</t>
  </si>
  <si>
    <t>num3 =</t>
  </si>
  <si>
    <t>num4 =</t>
  </si>
  <si>
    <t>num5 =</t>
  </si>
  <si>
    <t>Solution - Input these values for group distribution.</t>
  </si>
  <si>
    <t>Verify: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</si>
</sst>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0.000000"/>
  </numFmts>
  <fonts count="2" x14ac:knownFonts="1">
    <font>
      <sz val="11"/>
      <color theme="1"/>
      <name val="Calibri"/>
      <family val="2"/>
      <scheme val="minor"/>
    </font>
    <font>
      <b/>
      <sz val="11"/>
      <color theme="1"/>
      <name val="Calibri"/>
      <family val="2"/>
      <scheme val="minor"/>
    </font>
  </fonts>
  <fills count="4">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s>
  <borders count="7">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1">
    <xf numFmtId="0" fontId="0" fillId="0" borderId="0"/>
  </cellStyleXfs>
  <cellXfs count="27">
    <xf numFmtId="0" fontId="0" fillId="0" borderId="0" xfId="0"/>
    <xf numFmtId="0" fontId="1" fillId="0" borderId="0" xfId="0" applyFont="1"/>
    <xf numFmtId="165" fontId="0" fillId="0" borderId="0" xfId="0" applyNumberFormat="1"/>
    <xf numFmtId="0" fontId="0" fillId="3" borderId="1" xfId="0" applyFill="1" applyBorder="1" applyAlignment="1">
      <alignment horizontal="right"/>
    </xf>
    <xf numFmtId="164" fontId="0" fillId="3" borderId="2" xfId="0" applyNumberFormat="1" applyFill="1" applyBorder="1"/>
    <xf numFmtId="0" fontId="0" fillId="3" borderId="3" xfId="0" applyFill="1" applyBorder="1" applyAlignment="1">
      <alignment horizontal="right"/>
    </xf>
    <xf numFmtId="164" fontId="0" fillId="3" borderId="4" xfId="0" applyNumberFormat="1" applyFill="1" applyBorder="1"/>
    <xf numFmtId="0" fontId="0" fillId="3" borderId="5" xfId="0" applyFill="1" applyBorder="1" applyAlignment="1">
      <alignment horizontal="right"/>
    </xf>
    <xf numFmtId="164" fontId="0" fillId="3" borderId="6" xfId="0" applyNumberFormat="1" applyFill="1" applyBorder="1"/>
    <xf numFmtId="0" fontId="0" fillId="3" borderId="2" xfId="0" applyFill="1" applyBorder="1"/>
    <xf numFmtId="0" fontId="0" fillId="3" borderId="4" xfId="0" applyFill="1" applyBorder="1"/>
    <xf numFmtId="0" fontId="0" fillId="3" borderId="6" xfId="0" applyFill="1" applyBorder="1"/>
    <xf numFmtId="0" fontId="1" fillId="3" borderId="1" xfId="0" applyFont="1" applyFill="1" applyBorder="1" applyAlignment="1">
      <alignment horizontal="center" wrapText="1"/>
    </xf>
    <xf numFmtId="0" fontId="1" fillId="3" borderId="2" xfId="0" applyFont="1" applyFill="1" applyBorder="1" applyAlignment="1">
      <alignment horizontal="center"/>
    </xf>
    <xf numFmtId="0" fontId="1" fillId="3" borderId="5" xfId="0" applyFont="1" applyFill="1" applyBorder="1" applyAlignment="1">
      <alignment horizontal="center"/>
    </xf>
    <xf numFmtId="0" fontId="1" fillId="3" borderId="6" xfId="0" applyFont="1" applyFill="1" applyBorder="1" applyAlignment="1">
      <alignment horizontal="center"/>
    </xf>
    <xf numFmtId="0" fontId="0" fillId="2" borderId="1" xfId="0" applyFill="1" applyBorder="1" applyAlignment="1">
      <alignment horizontal="right"/>
    </xf>
    <xf numFmtId="164" fontId="0" fillId="2" borderId="2" xfId="0" applyNumberFormat="1" applyFill="1" applyBorder="1"/>
    <xf numFmtId="0" fontId="0" fillId="2" borderId="3" xfId="0" applyFill="1" applyBorder="1" applyAlignment="1">
      <alignment horizontal="right"/>
    </xf>
    <xf numFmtId="164" fontId="0" fillId="2" borderId="4" xfId="0" applyNumberFormat="1" applyFill="1" applyBorder="1"/>
    <xf numFmtId="0" fontId="0" fillId="2" borderId="5" xfId="0" applyFill="1" applyBorder="1" applyAlignment="1">
      <alignment horizontal="right"/>
    </xf>
    <xf numFmtId="164" fontId="0" fillId="2" borderId="6" xfId="0" applyNumberFormat="1" applyFill="1" applyBorder="1"/>
    <xf numFmtId="0" fontId="1" fillId="2" borderId="1" xfId="0" applyFont="1" applyFill="1" applyBorder="1" applyAlignment="1">
      <alignment horizontal="center" wrapText="1"/>
    </xf>
    <xf numFmtId="0" fontId="1" fillId="2" borderId="2" xfId="0" applyFont="1" applyFill="1" applyBorder="1" applyAlignment="1">
      <alignment horizontal="center"/>
    </xf>
    <xf numFmtId="0" fontId="1" fillId="2" borderId="5" xfId="0" applyFont="1" applyFill="1" applyBorder="1" applyAlignment="1">
      <alignment horizontal="center"/>
    </xf>
    <xf numFmtId="0" fontId="1" fillId="2" borderId="6" xfId="0" applyFont="1" applyFill="1" applyBorder="1" applyAlignment="1">
      <alignment horizontal="center"/>
    </xf>
    <xf numFmtId="164" fontId="0" fillId="0" borderId="0" xfId="0" applyNumberForma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9525</xdr:colOff>
      <xdr:row>2</xdr:row>
      <xdr:rowOff>9525</xdr:rowOff>
    </xdr:from>
    <xdr:to>
      <xdr:col>9</xdr:col>
      <xdr:colOff>28575</xdr:colOff>
      <xdr:row>5</xdr:row>
      <xdr:rowOff>66675</xdr:rowOff>
    </xdr:to>
    <xdr:sp macro="" textlink="">
      <xdr:nvSpPr>
        <xdr:cNvPr id="2" name="TextBox 1">
          <a:extLst>
            <a:ext uri="{FF2B5EF4-FFF2-40B4-BE49-F238E27FC236}">
              <a16:creationId xmlns:a16="http://schemas.microsoft.com/office/drawing/2014/main" id="{331544E3-6AD6-42D5-80D4-A8B1BE056510}"/>
            </a:ext>
          </a:extLst>
        </xdr:cNvPr>
        <xdr:cNvSpPr txBox="1"/>
      </xdr:nvSpPr>
      <xdr:spPr>
        <a:xfrm>
          <a:off x="295275" y="390525"/>
          <a:ext cx="4895850" cy="62865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FF0000"/>
              </a:solidFill>
            </a:rPr>
            <a:t>This software is provided as is, and no claim is made as to the the accuracy or suitability of this software. The user takes full and exclusive responsibility for using this software. Please report any errors to support@thunderheadeng.com.</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172290</xdr:colOff>
      <xdr:row>38</xdr:row>
      <xdr:rowOff>76200</xdr:rowOff>
    </xdr:to>
    <xdr:pic>
      <xdr:nvPicPr>
        <xdr:cNvPr id="3" name="Picture 2">
          <a:extLst>
            <a:ext uri="{FF2B5EF4-FFF2-40B4-BE49-F238E27FC236}">
              <a16:creationId xmlns:a16="http://schemas.microsoft.com/office/drawing/2014/main" id="{BC9E9CD7-A5AA-4249-8519-2D9CA9E0DC07}"/>
            </a:ext>
          </a:extLst>
        </xdr:cNvPr>
        <xdr:cNvPicPr>
          <a:picLocks noChangeAspect="1"/>
        </xdr:cNvPicPr>
      </xdr:nvPicPr>
      <xdr:blipFill>
        <a:blip xmlns:r="http://schemas.openxmlformats.org/officeDocument/2006/relationships" r:embed="rId1"/>
        <a:stretch>
          <a:fillRect/>
        </a:stretch>
      </xdr:blipFill>
      <xdr:spPr>
        <a:xfrm>
          <a:off x="0" y="0"/>
          <a:ext cx="5658690" cy="7315200"/>
        </a:xfrm>
        <a:prstGeom prst="rect">
          <a:avLst/>
        </a:prstGeom>
      </xdr:spPr>
    </xdr:pic>
    <xdr:clientData/>
  </xdr:twoCellAnchor>
  <xdr:twoCellAnchor editAs="oneCell">
    <xdr:from>
      <xdr:col>10</xdr:col>
      <xdr:colOff>1</xdr:colOff>
      <xdr:row>0</xdr:row>
      <xdr:rowOff>0</xdr:rowOff>
    </xdr:from>
    <xdr:to>
      <xdr:col>19</xdr:col>
      <xdr:colOff>179418</xdr:colOff>
      <xdr:row>38</xdr:row>
      <xdr:rowOff>76200</xdr:rowOff>
    </xdr:to>
    <xdr:pic>
      <xdr:nvPicPr>
        <xdr:cNvPr id="4" name="Picture 3">
          <a:extLst>
            <a:ext uri="{FF2B5EF4-FFF2-40B4-BE49-F238E27FC236}">
              <a16:creationId xmlns:a16="http://schemas.microsoft.com/office/drawing/2014/main" id="{97A7A576-3814-49F8-A4BA-190654FE178F}"/>
            </a:ext>
          </a:extLst>
        </xdr:cNvPr>
        <xdr:cNvPicPr>
          <a:picLocks noChangeAspect="1"/>
        </xdr:cNvPicPr>
      </xdr:nvPicPr>
      <xdr:blipFill>
        <a:blip xmlns:r="http://schemas.openxmlformats.org/officeDocument/2006/relationships" r:embed="rId2"/>
        <a:stretch>
          <a:fillRect/>
        </a:stretch>
      </xdr:blipFill>
      <xdr:spPr>
        <a:xfrm>
          <a:off x="6096001" y="0"/>
          <a:ext cx="5665817" cy="7315200"/>
        </a:xfrm>
        <a:prstGeom prst="rect">
          <a:avLst/>
        </a:prstGeom>
      </xdr:spPr>
    </xdr:pic>
    <xdr:clientData/>
  </xdr:twoCellAnchor>
  <xdr:twoCellAnchor editAs="oneCell">
    <xdr:from>
      <xdr:col>20</xdr:col>
      <xdr:colOff>0</xdr:colOff>
      <xdr:row>0</xdr:row>
      <xdr:rowOff>0</xdr:rowOff>
    </xdr:from>
    <xdr:to>
      <xdr:col>29</xdr:col>
      <xdr:colOff>172290</xdr:colOff>
      <xdr:row>38</xdr:row>
      <xdr:rowOff>76200</xdr:rowOff>
    </xdr:to>
    <xdr:pic>
      <xdr:nvPicPr>
        <xdr:cNvPr id="5" name="Picture 4">
          <a:extLst>
            <a:ext uri="{FF2B5EF4-FFF2-40B4-BE49-F238E27FC236}">
              <a16:creationId xmlns:a16="http://schemas.microsoft.com/office/drawing/2014/main" id="{C127D129-2451-45C0-B7E2-1CFC2517ED9B}"/>
            </a:ext>
          </a:extLst>
        </xdr:cNvPr>
        <xdr:cNvPicPr>
          <a:picLocks noChangeAspect="1"/>
        </xdr:cNvPicPr>
      </xdr:nvPicPr>
      <xdr:blipFill>
        <a:blip xmlns:r="http://schemas.openxmlformats.org/officeDocument/2006/relationships" r:embed="rId3"/>
        <a:stretch>
          <a:fillRect/>
        </a:stretch>
      </xdr:blipFill>
      <xdr:spPr>
        <a:xfrm>
          <a:off x="12192000" y="0"/>
          <a:ext cx="5658690" cy="73152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142BB-1BD1-4982-8281-038FA2A78497}">
  <dimension ref="A1:H49"/>
  <sheetViews>
    <sheetView tabSelected="1" workbookViewId="0">
      <selection activeCell="R27" sqref="R27"/>
    </sheetView>
  </sheetViews>
  <sheetFormatPr defaultRowHeight="15" x14ac:dyDescent="0.25"/>
  <cols>
    <col min="1" max="1" width="4.28515625" customWidth="1"/>
    <col min="2" max="6" width="10.7109375" customWidth="1"/>
    <col min="7" max="7" width="6.7109375" customWidth="1"/>
    <col min="8" max="8" width="10.7109375" customWidth="1"/>
    <col min="9" max="9" width="9.42578125" customWidth="1"/>
  </cols>
  <sheetData>
    <row r="1" spans="1:6" x14ac:dyDescent="0.25">
      <c r="A1" s="1" t="s">
        <v>10</v>
      </c>
    </row>
    <row r="2" spans="1:6" x14ac:dyDescent="0.25">
      <c r="A2" s="1"/>
    </row>
    <row r="3" spans="1:6" ht="15" customHeight="1" x14ac:dyDescent="0.25">
      <c r="A3" s="1"/>
    </row>
    <row r="4" spans="1:6" x14ac:dyDescent="0.25">
      <c r="A4" s="1"/>
    </row>
    <row r="5" spans="1:6" x14ac:dyDescent="0.25">
      <c r="A5" s="1"/>
    </row>
    <row r="6" spans="1:6" x14ac:dyDescent="0.25">
      <c r="A6" s="1"/>
    </row>
    <row r="7" spans="1:6" x14ac:dyDescent="0.25">
      <c r="A7" s="1"/>
      <c r="B7" t="s">
        <v>16</v>
      </c>
    </row>
    <row r="8" spans="1:6" x14ac:dyDescent="0.25">
      <c r="A8" s="1"/>
      <c r="B8" t="s">
        <v>13</v>
      </c>
    </row>
    <row r="9" spans="1:6" x14ac:dyDescent="0.25">
      <c r="A9" s="1"/>
      <c r="B9" t="s">
        <v>17</v>
      </c>
    </row>
    <row r="10" spans="1:6" x14ac:dyDescent="0.25">
      <c r="A10" s="1"/>
    </row>
    <row r="11" spans="1:6" x14ac:dyDescent="0.25">
      <c r="A11" s="1" t="s">
        <v>20</v>
      </c>
    </row>
    <row r="12" spans="1:6" x14ac:dyDescent="0.25">
      <c r="A12" s="1"/>
      <c r="B12" s="12" t="s">
        <v>23</v>
      </c>
      <c r="C12" s="13"/>
      <c r="E12" s="12" t="s">
        <v>22</v>
      </c>
      <c r="F12" s="13"/>
    </row>
    <row r="13" spans="1:6" x14ac:dyDescent="0.25">
      <c r="B13" s="14"/>
      <c r="C13" s="15"/>
      <c r="E13" s="14"/>
      <c r="F13" s="15"/>
    </row>
    <row r="14" spans="1:6" x14ac:dyDescent="0.25">
      <c r="B14" s="3" t="s">
        <v>0</v>
      </c>
      <c r="C14" s="4">
        <v>0.3</v>
      </c>
      <c r="E14" s="3" t="s">
        <v>3</v>
      </c>
      <c r="F14" s="9">
        <v>1</v>
      </c>
    </row>
    <row r="15" spans="1:6" x14ac:dyDescent="0.25">
      <c r="B15" s="5" t="s">
        <v>1</v>
      </c>
      <c r="C15" s="6">
        <v>0.4</v>
      </c>
      <c r="E15" s="5" t="s">
        <v>4</v>
      </c>
      <c r="F15" s="10">
        <v>2</v>
      </c>
    </row>
    <row r="16" spans="1:6" x14ac:dyDescent="0.25">
      <c r="B16" s="5" t="s">
        <v>2</v>
      </c>
      <c r="C16" s="6">
        <v>0.3</v>
      </c>
      <c r="E16" s="5" t="s">
        <v>5</v>
      </c>
      <c r="F16" s="10">
        <v>4</v>
      </c>
    </row>
    <row r="17" spans="1:8" x14ac:dyDescent="0.25">
      <c r="B17" s="5" t="s">
        <v>11</v>
      </c>
      <c r="C17" s="6">
        <v>0</v>
      </c>
      <c r="E17" s="5" t="s">
        <v>14</v>
      </c>
      <c r="F17" s="10">
        <v>1</v>
      </c>
    </row>
    <row r="18" spans="1:8" x14ac:dyDescent="0.25">
      <c r="B18" s="7" t="s">
        <v>12</v>
      </c>
      <c r="C18" s="8">
        <v>0</v>
      </c>
      <c r="E18" s="7" t="s">
        <v>15</v>
      </c>
      <c r="F18" s="11">
        <v>1</v>
      </c>
    </row>
    <row r="20" spans="1:8" x14ac:dyDescent="0.25">
      <c r="A20" s="1" t="s">
        <v>21</v>
      </c>
    </row>
    <row r="21" spans="1:8" x14ac:dyDescent="0.25">
      <c r="B21" s="2">
        <f>(p1_-1)*n1_</f>
        <v>-0.7</v>
      </c>
      <c r="C21" s="2">
        <f>p1_*n2_</f>
        <v>0.6</v>
      </c>
      <c r="D21" s="2">
        <f>p1_*n3_</f>
        <v>1.2</v>
      </c>
      <c r="E21" s="2">
        <f>p1_*n4_</f>
        <v>0.3</v>
      </c>
      <c r="F21" s="2">
        <f>p1_*n5_</f>
        <v>0.3</v>
      </c>
      <c r="H21" s="2">
        <v>0</v>
      </c>
    </row>
    <row r="22" spans="1:8" x14ac:dyDescent="0.25">
      <c r="B22" s="2">
        <f>p2_*n1_</f>
        <v>0.4</v>
      </c>
      <c r="C22" s="2">
        <f>(p2_-1)*n2_</f>
        <v>-1.2</v>
      </c>
      <c r="D22" s="2">
        <f>p2_*n3_</f>
        <v>1.6</v>
      </c>
      <c r="E22" s="2">
        <f>p2_*n4_</f>
        <v>0.4</v>
      </c>
      <c r="F22" s="2">
        <f>p2_*n5_</f>
        <v>0.4</v>
      </c>
      <c r="H22" s="2">
        <v>0</v>
      </c>
    </row>
    <row r="23" spans="1:8" x14ac:dyDescent="0.25">
      <c r="B23" s="2">
        <f>p3_*n1_</f>
        <v>0.3</v>
      </c>
      <c r="C23" s="2">
        <f>p3_*n2_</f>
        <v>0.6</v>
      </c>
      <c r="D23" s="2">
        <f>(p3_-1)*n3_</f>
        <v>-2.8</v>
      </c>
      <c r="E23" s="2">
        <f>p3_*n4_</f>
        <v>0.3</v>
      </c>
      <c r="F23" s="2">
        <f>p3_*n5_</f>
        <v>0.3</v>
      </c>
      <c r="H23" s="2">
        <v>0</v>
      </c>
    </row>
    <row r="24" spans="1:8" x14ac:dyDescent="0.25">
      <c r="B24" s="2">
        <f>p4_*n1_</f>
        <v>0</v>
      </c>
      <c r="C24" s="2">
        <f>p4_*n2_</f>
        <v>0</v>
      </c>
      <c r="D24" s="2">
        <f>p4_*n3_</f>
        <v>0</v>
      </c>
      <c r="E24" s="2">
        <f>(p4_-1)*n4_</f>
        <v>-1</v>
      </c>
      <c r="F24" s="2">
        <f>p4_*n5_</f>
        <v>0</v>
      </c>
      <c r="H24" s="2">
        <v>0</v>
      </c>
    </row>
    <row r="25" spans="1:8" x14ac:dyDescent="0.25">
      <c r="B25" s="2">
        <v>1</v>
      </c>
      <c r="C25" s="2">
        <v>1</v>
      </c>
      <c r="D25" s="2">
        <v>1</v>
      </c>
      <c r="E25" s="2">
        <v>1</v>
      </c>
      <c r="F25" s="2">
        <v>1</v>
      </c>
      <c r="H25" s="2">
        <v>1</v>
      </c>
    </row>
    <row r="27" spans="1:8" x14ac:dyDescent="0.25">
      <c r="B27" s="2">
        <f t="array" ref="B27:F31">MINVERSE(B21:F25)</f>
        <v>-1</v>
      </c>
      <c r="C27" s="2">
        <v>-0.26086956521739124</v>
      </c>
      <c r="D27" s="2">
        <v>-0.39130434782608692</v>
      </c>
      <c r="E27" s="2">
        <v>0</v>
      </c>
      <c r="F27" s="2">
        <v>0.52173913043478271</v>
      </c>
    </row>
    <row r="28" spans="1:8" x14ac:dyDescent="0.25">
      <c r="B28" s="2">
        <v>0</v>
      </c>
      <c r="C28" s="2">
        <v>-0.67391304347826086</v>
      </c>
      <c r="D28" s="2">
        <v>-0.2608695652173913</v>
      </c>
      <c r="E28" s="2">
        <v>0</v>
      </c>
      <c r="F28" s="2">
        <v>0.34782608695652178</v>
      </c>
    </row>
    <row r="29" spans="1:8" x14ac:dyDescent="0.25">
      <c r="B29" s="2">
        <v>0</v>
      </c>
      <c r="C29" s="2">
        <v>-6.5217391304347824E-2</v>
      </c>
      <c r="D29" s="2">
        <v>-0.34782608695652173</v>
      </c>
      <c r="E29" s="2">
        <v>0</v>
      </c>
      <c r="F29" s="2">
        <v>0.13043478260869568</v>
      </c>
    </row>
    <row r="30" spans="1:8" x14ac:dyDescent="0.25">
      <c r="B30" s="2">
        <v>0</v>
      </c>
      <c r="C30" s="2">
        <v>0</v>
      </c>
      <c r="D30" s="2">
        <v>0</v>
      </c>
      <c r="E30" s="2">
        <v>-1</v>
      </c>
      <c r="F30" s="2">
        <v>0</v>
      </c>
    </row>
    <row r="31" spans="1:8" x14ac:dyDescent="0.25">
      <c r="B31" s="2">
        <v>1</v>
      </c>
      <c r="C31" s="2">
        <v>0.99999999999999989</v>
      </c>
      <c r="D31" s="2">
        <v>1</v>
      </c>
      <c r="E31" s="2">
        <v>1</v>
      </c>
      <c r="F31" s="2">
        <v>-5.5511151231257827E-17</v>
      </c>
    </row>
    <row r="32" spans="1:8" x14ac:dyDescent="0.25">
      <c r="B32" s="2"/>
      <c r="C32" s="2"/>
      <c r="D32" s="2"/>
      <c r="E32" s="2"/>
      <c r="F32" s="2"/>
    </row>
    <row r="33" spans="1:6" x14ac:dyDescent="0.25">
      <c r="A33" s="1" t="s">
        <v>30</v>
      </c>
      <c r="B33" s="2"/>
      <c r="C33" s="2"/>
      <c r="D33" s="2"/>
      <c r="E33" s="2"/>
      <c r="F33" s="2"/>
    </row>
    <row r="34" spans="1:6" x14ac:dyDescent="0.25">
      <c r="B34" s="2"/>
      <c r="C34" s="2"/>
      <c r="D34" s="2"/>
      <c r="E34" s="2"/>
      <c r="F34" s="2"/>
    </row>
    <row r="35" spans="1:6" x14ac:dyDescent="0.25">
      <c r="B35" s="22" t="s">
        <v>24</v>
      </c>
      <c r="C35" s="23"/>
      <c r="D35" s="2"/>
      <c r="E35" s="2"/>
      <c r="F35" s="2"/>
    </row>
    <row r="36" spans="1:6" x14ac:dyDescent="0.25">
      <c r="B36" s="24"/>
      <c r="C36" s="25"/>
      <c r="D36" s="2"/>
      <c r="E36" s="2"/>
      <c r="F36" s="2"/>
    </row>
    <row r="37" spans="1:6" x14ac:dyDescent="0.25">
      <c r="B37" s="16" t="s">
        <v>7</v>
      </c>
      <c r="C37" s="17">
        <f t="array" ref="C37:C41">MMULT(B27:F31,H21:H25)</f>
        <v>0.52173913043478271</v>
      </c>
      <c r="D37" s="2"/>
      <c r="E37" s="2"/>
      <c r="F37" s="2"/>
    </row>
    <row r="38" spans="1:6" x14ac:dyDescent="0.25">
      <c r="B38" s="18" t="s">
        <v>8</v>
      </c>
      <c r="C38" s="19">
        <v>0.34782608695652178</v>
      </c>
    </row>
    <row r="39" spans="1:6" x14ac:dyDescent="0.25">
      <c r="B39" s="18" t="s">
        <v>9</v>
      </c>
      <c r="C39" s="19">
        <v>0.13043478260869568</v>
      </c>
    </row>
    <row r="40" spans="1:6" x14ac:dyDescent="0.25">
      <c r="B40" s="18" t="s">
        <v>18</v>
      </c>
      <c r="C40" s="19">
        <v>0</v>
      </c>
    </row>
    <row r="41" spans="1:6" x14ac:dyDescent="0.25">
      <c r="B41" s="20" t="s">
        <v>19</v>
      </c>
      <c r="C41" s="21">
        <v>-5.5511151231257827E-17</v>
      </c>
    </row>
    <row r="43" spans="1:6" x14ac:dyDescent="0.25">
      <c r="A43" s="1" t="s">
        <v>31</v>
      </c>
    </row>
    <row r="44" spans="1:6" x14ac:dyDescent="0.25">
      <c r="C44" t="s">
        <v>25</v>
      </c>
      <c r="D44" s="2">
        <f>C37*n1_</f>
        <v>0.52173913043478271</v>
      </c>
      <c r="E44" s="26">
        <f>D44/total_</f>
        <v>0.30000000000000004</v>
      </c>
    </row>
    <row r="45" spans="1:6" x14ac:dyDescent="0.25">
      <c r="C45" t="s">
        <v>26</v>
      </c>
      <c r="D45" s="2">
        <f>C38*n2_</f>
        <v>0.69565217391304357</v>
      </c>
      <c r="E45" s="26">
        <f>D45/total_</f>
        <v>0.4</v>
      </c>
    </row>
    <row r="46" spans="1:6" x14ac:dyDescent="0.25">
      <c r="C46" t="s">
        <v>27</v>
      </c>
      <c r="D46" s="2">
        <f>C39*n3_</f>
        <v>0.52173913043478271</v>
      </c>
      <c r="E46" s="26">
        <f>D46/total_</f>
        <v>0.30000000000000004</v>
      </c>
    </row>
    <row r="47" spans="1:6" x14ac:dyDescent="0.25">
      <c r="C47" t="s">
        <v>28</v>
      </c>
      <c r="D47" s="2">
        <f>C40*n4_</f>
        <v>0</v>
      </c>
      <c r="E47" s="26">
        <f>D47/total_</f>
        <v>0</v>
      </c>
    </row>
    <row r="48" spans="1:6" x14ac:dyDescent="0.25">
      <c r="C48" t="s">
        <v>29</v>
      </c>
      <c r="D48" s="2">
        <f>C41*n5_</f>
        <v>-5.5511151231257827E-17</v>
      </c>
      <c r="E48" s="26">
        <f>D48/total_</f>
        <v>-3.1918911957973248E-17</v>
      </c>
    </row>
    <row r="49" spans="3:4" x14ac:dyDescent="0.25">
      <c r="C49" t="s">
        <v>6</v>
      </c>
      <c r="D49" s="2">
        <f>SUM(D44:D48)</f>
        <v>1.7391304347826089</v>
      </c>
    </row>
  </sheetData>
  <mergeCells count="3">
    <mergeCell ref="B12:C13"/>
    <mergeCell ref="E12:F13"/>
    <mergeCell ref="B35:C36"/>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11530-A498-445B-B764-52316380FE5C}">
  <dimension ref="A1"/>
  <sheetViews>
    <sheetView topLeftCell="I1" workbookViewId="0">
      <selection activeCell="U1" sqref="U1"/>
    </sheetView>
  </sheetViews>
  <sheetFormatPr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11</vt:i4>
      </vt:variant>
    </vt:vector>
  </HeadingPairs>
  <TitlesOfParts>
    <vt:vector size="13" baseType="lpstr">
      <vt:lpstr>Calculation</vt:lpstr>
      <vt:lpstr>Derivation</vt:lpstr>
      <vt:lpstr>n1_</vt:lpstr>
      <vt:lpstr>n2_</vt:lpstr>
      <vt:lpstr>n3_</vt:lpstr>
      <vt:lpstr>n4_</vt:lpstr>
      <vt:lpstr>n5_</vt:lpstr>
      <vt:lpstr>p1_</vt:lpstr>
      <vt:lpstr>p2_</vt:lpstr>
      <vt:lpstr>p3_</vt:lpstr>
      <vt:lpstr>p4_</vt:lpstr>
      <vt:lpstr>p5_</vt:lpstr>
      <vt:lpstr>total_</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 Swenson</dc:creator>
  <cp:lastModifiedBy>Daniel Swenson</cp:lastModifiedBy>
  <dcterms:created xsi:type="dcterms:W3CDTF">2018-03-21T16:50:37Z</dcterms:created>
  <dcterms:modified xsi:type="dcterms:W3CDTF">2018-03-27T19:00:52Z</dcterms:modified>
</cp:coreProperties>
</file>